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SCI" sheetId="1" r:id="rId1"/>
    <sheet name="SFP" sheetId="2" r:id="rId2"/>
    <sheet name="EQUITY" sheetId="3" r:id="rId3"/>
    <sheet name="SCF" sheetId="4" r:id="rId4"/>
  </sheets>
  <definedNames/>
  <calcPr fullCalcOnLoad="1"/>
</workbook>
</file>

<file path=xl/sharedStrings.xml><?xml version="1.0" encoding="utf-8"?>
<sst xmlns="http://schemas.openxmlformats.org/spreadsheetml/2006/main" count="217" uniqueCount="154">
  <si>
    <t>TOTAL EQUITY AND LIABILITIES</t>
  </si>
  <si>
    <t xml:space="preserve">Borrowings </t>
  </si>
  <si>
    <t>Current liabilities</t>
  </si>
  <si>
    <t>Deferred tax liabilities</t>
  </si>
  <si>
    <t>Borrowings</t>
  </si>
  <si>
    <t>Non-current liabilities</t>
  </si>
  <si>
    <t>Share capital</t>
  </si>
  <si>
    <t>EQUITY AND LIABILITIES</t>
  </si>
  <si>
    <t>TOTAL ASSETS</t>
  </si>
  <si>
    <t>Cash and bank balances</t>
  </si>
  <si>
    <t>Tax recoverable</t>
  </si>
  <si>
    <t>Inventories</t>
  </si>
  <si>
    <t>Current assets</t>
  </si>
  <si>
    <t>Property, plant and equipment</t>
  </si>
  <si>
    <t>Non-current assets</t>
  </si>
  <si>
    <t xml:space="preserve">ASSETS </t>
  </si>
  <si>
    <t>RM'000</t>
  </si>
  <si>
    <t>(The figures have not been audited)</t>
  </si>
  <si>
    <t>(Incorporated in Malaysia)</t>
  </si>
  <si>
    <t xml:space="preserve">  Diluted</t>
  </si>
  <si>
    <t xml:space="preserve">  Basic</t>
  </si>
  <si>
    <t>Earnings per share (sen)</t>
  </si>
  <si>
    <t>FINANCE COSTS</t>
  </si>
  <si>
    <t>OTHER INCOME</t>
  </si>
  <si>
    <t>GROSS PROFIT</t>
  </si>
  <si>
    <t>COST OF SALES</t>
  </si>
  <si>
    <t xml:space="preserve">TO DATE </t>
  </si>
  <si>
    <t>QUARTER</t>
  </si>
  <si>
    <t>CORRESPONDING</t>
  </si>
  <si>
    <t>YEAR</t>
  </si>
  <si>
    <t>PRECEDING YEAR</t>
  </si>
  <si>
    <t>CURRENT</t>
  </si>
  <si>
    <t>CUMULATIVE QUARTER</t>
  </si>
  <si>
    <t>INDIVIDUAL QUARTER</t>
  </si>
  <si>
    <t xml:space="preserve">PROFITS </t>
  </si>
  <si>
    <t>CAPITAL</t>
  </si>
  <si>
    <t>TOTAL</t>
  </si>
  <si>
    <t>RETAINED</t>
  </si>
  <si>
    <t xml:space="preserve">SHARE </t>
  </si>
  <si>
    <t>CONDENSED CONSOLIDATED STATEMENT OF CHANGES IN EQUITY</t>
  </si>
  <si>
    <t>Repayment of hire purchase creditors</t>
  </si>
  <si>
    <t>CASH FLOWS FROM FINANCING ACTIVITIES</t>
  </si>
  <si>
    <t>Interest received</t>
  </si>
  <si>
    <t>CASH FLOWS FROM INVESTING ACTIVITIES</t>
  </si>
  <si>
    <t>Tax paid</t>
  </si>
  <si>
    <t>Interest paid</t>
  </si>
  <si>
    <t>Operating profit before working capital changes</t>
  </si>
  <si>
    <t>Interest income</t>
  </si>
  <si>
    <t>Adjustments for:</t>
  </si>
  <si>
    <t>Profit before tax</t>
  </si>
  <si>
    <t>CASH FLOWS FROM OPERATING ACTIVITIES</t>
  </si>
  <si>
    <t>REVENUE</t>
  </si>
  <si>
    <t>Tax liabilities</t>
  </si>
  <si>
    <t xml:space="preserve">FINANCIAL </t>
  </si>
  <si>
    <t>RESERVE</t>
  </si>
  <si>
    <t>TOTAL EQUITY</t>
  </si>
  <si>
    <t>TOTAL LIABILITIES</t>
  </si>
  <si>
    <t>Investment in a jointly controlled entity</t>
  </si>
  <si>
    <t xml:space="preserve">WARRANT </t>
  </si>
  <si>
    <t>Repayment of term loans</t>
  </si>
  <si>
    <t>EXCHANGE</t>
  </si>
  <si>
    <t xml:space="preserve">TRANSLATION </t>
  </si>
  <si>
    <t>Prepaid lease payments for land</t>
  </si>
  <si>
    <t xml:space="preserve">QUARTER </t>
  </si>
  <si>
    <t xml:space="preserve">PERIOD </t>
  </si>
  <si>
    <t xml:space="preserve">PERIOD  </t>
  </si>
  <si>
    <t>Amortisation of prepaid lease payments for land</t>
  </si>
  <si>
    <t>KARYON INDUSTRIES BERHAD (Company No: 612797-T)</t>
  </si>
  <si>
    <t xml:space="preserve">CONDENSED CONSOLIDATED STATEMENT OF COMPREHENSIVE INCOME </t>
  </si>
  <si>
    <t>ADMINISTRATIVE AND OPERATING EXPENSES</t>
  </si>
  <si>
    <t>CONDENSED CONSOLIDATED STATEMENT OF FINANCIAL POSITION</t>
  </si>
  <si>
    <t xml:space="preserve">(The unaudited Condensed Consolidated Statement of Financial Position should be read in conjunction with the audited financial statements for the </t>
  </si>
  <si>
    <t xml:space="preserve">(The unaudited Condensed Consolidated Statement of Comprehensive Income should be read in conjunction with the audited financial statements for the </t>
  </si>
  <si>
    <t>CONDENSED CONSOLIDATED STATEMENT OF CASH FLOWS</t>
  </si>
  <si>
    <t>Trade and other receivables</t>
  </si>
  <si>
    <t>Cash and cash equivalents</t>
  </si>
  <si>
    <t>Trade and other payables</t>
  </si>
  <si>
    <t>Reserves</t>
  </si>
  <si>
    <t>Bad debts recovery</t>
  </si>
  <si>
    <t>PROFIT BEFORE TAX</t>
  </si>
  <si>
    <t>Profit attributable to:</t>
  </si>
  <si>
    <t>Note:</t>
  </si>
  <si>
    <t>Owners of the parent</t>
  </si>
  <si>
    <t>Net assets per share attributable to owners of the parent (RM)</t>
  </si>
  <si>
    <t>Equity attributable to owners of the parent</t>
  </si>
  <si>
    <t>ATTRIBUTABLE TO OWNERS OF THE PARENT</t>
  </si>
  <si>
    <t xml:space="preserve">Foreign currency translation </t>
  </si>
  <si>
    <t>Total comprehensive income attributable to:</t>
  </si>
  <si>
    <t>Bad debts written off</t>
  </si>
  <si>
    <t>Depreciation on property, plant and equipment</t>
  </si>
  <si>
    <t>SHARE</t>
  </si>
  <si>
    <t>PREMIUM</t>
  </si>
  <si>
    <t>Issue of shares on conversion of warrants</t>
  </si>
  <si>
    <t xml:space="preserve">CASH AND CASH EQUIVALENTS AT BEGINNING OF THE </t>
  </si>
  <si>
    <t>CASH AND CASH EQUIVALENTS AT THE END OF THE</t>
  </si>
  <si>
    <t xml:space="preserve">Cash and cash equivalents included in the statement of cash flows comprise of the following: </t>
  </si>
  <si>
    <t>Bonus issue expenses</t>
  </si>
  <si>
    <t>Bonus issue</t>
  </si>
  <si>
    <t>Share of profit in a jointly controlled entity</t>
  </si>
  <si>
    <t>SHARE OF PROFIT IN A JOINTLY CONTROLLED ENTITY</t>
  </si>
  <si>
    <t>Net changes in inventories</t>
  </si>
  <si>
    <t>Net changes in trade and other receivables</t>
  </si>
  <si>
    <t>Net changes in trade and other payables</t>
  </si>
  <si>
    <t>Tax refunded</t>
  </si>
  <si>
    <t>1) Cash and cash equivalents</t>
  </si>
  <si>
    <t xml:space="preserve">(The unaudited Condensed Consolidated Statement of Changes in Equity should be read in conjunction with the audited financial statements for the </t>
  </si>
  <si>
    <t xml:space="preserve">Purchase of property, plant and equipment </t>
  </si>
  <si>
    <t>Proceeds from issuance of shares - Warrants</t>
  </si>
  <si>
    <t>Balance as at 01.01.2012</t>
  </si>
  <si>
    <t>(Repayment)/Drawdown of bankers' acceptances</t>
  </si>
  <si>
    <t xml:space="preserve">(The unaudited Condensed Consolidated Statement of Cash Flows should be read in conjunction with the audited financial statements for the financial year </t>
  </si>
  <si>
    <t>OTHER COMPREHENSIVE INCOME/ (LOSS)</t>
  </si>
  <si>
    <t>Interest expenses</t>
  </si>
  <si>
    <t>As at 31/12/12</t>
  </si>
  <si>
    <t>YEAR TO DATE</t>
  </si>
  <si>
    <t>TAX EXPENSE</t>
  </si>
  <si>
    <t>31/03/13</t>
  </si>
  <si>
    <t>31/03/12</t>
  </si>
  <si>
    <t>AS AT 31 MARCH 2013</t>
  </si>
  <si>
    <t>UNAUDITED</t>
  </si>
  <si>
    <t>AUDITED</t>
  </si>
  <si>
    <t>As at 31/03/13</t>
  </si>
  <si>
    <t>FOR THE 1ST QUARTER ENDED 31 MARCH 2013</t>
  </si>
  <si>
    <t>Quarter ended 31 March 2013</t>
  </si>
  <si>
    <t>Quarter ended 31 March 2012</t>
  </si>
  <si>
    <t>APPLICATION</t>
  </si>
  <si>
    <t>MONEY</t>
  </si>
  <si>
    <t>Share application money</t>
  </si>
  <si>
    <t>Balance as at 31.03.2012</t>
  </si>
  <si>
    <t>Balance as at 01.01.2013</t>
  </si>
  <si>
    <t>Balance as at 31.03.2013</t>
  </si>
  <si>
    <t>31/03/2012</t>
  </si>
  <si>
    <t>Net changes in fixed deposits</t>
  </si>
  <si>
    <t>Proceeds from warrants conversion</t>
  </si>
  <si>
    <t>Proceeds from issuance of shares - Share premium</t>
  </si>
  <si>
    <t>31/03/2013</t>
  </si>
  <si>
    <t>Proceeds from disposal of property, plant and equipment</t>
  </si>
  <si>
    <t xml:space="preserve">Less: Fixed deposits </t>
  </si>
  <si>
    <t>Cash and bank balances at end of the period</t>
  </si>
  <si>
    <t>FINANCIAL PERIOD (Note 1)</t>
  </si>
  <si>
    <t>NET CASH (USED IN)/ FROM FINANCING ACTIVITIES</t>
  </si>
  <si>
    <t>NET CASH USED IN OPERATING ACTIVITIES</t>
  </si>
  <si>
    <t>NET PROFIT FOR THE PERIOD</t>
  </si>
  <si>
    <t>TOTAL COMPREHENSIVE INCOME FOR THE PERIOD</t>
  </si>
  <si>
    <t>Total comprehensive income for the period</t>
  </si>
  <si>
    <t>Loss/(Gain) on disposal of property, plant and equipment</t>
  </si>
  <si>
    <t>FINANCIAL PERIOD</t>
  </si>
  <si>
    <t>Gain on disposal of an associated company</t>
  </si>
  <si>
    <t>Proceeds from disposal of an associated company</t>
  </si>
  <si>
    <t>NET CASH FROM/ (USED IN) INVESTING ACTIVITIES</t>
  </si>
  <si>
    <t>NET (DECREASE)/ INCREASE IN CASH AND CASH EQUIVALENTS</t>
  </si>
  <si>
    <t>CASH USED IN OPERATIONS</t>
  </si>
  <si>
    <t>financial year ended 31 December 2012 and the accompanying explanatory notes attached to this interim financial statements on page 5-13)</t>
  </si>
  <si>
    <t>ended 31 December 2012 and the accompanying explanatory notes attached to this interim financial statements on page 5-13)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</si>
</sst>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0.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3" fontId="2" fillId="0" borderId="0" xfId="42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0" xfId="42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0" applyNumberFormat="1" applyFont="1" applyFill="1" applyBorder="1" applyAlignment="1">
      <alignment horizontal="left"/>
    </xf>
    <xf numFmtId="4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3" fillId="0" borderId="12" xfId="0" applyNumberFormat="1" applyFont="1" applyFill="1" applyBorder="1" applyAlignment="1">
      <alignment horizontal="center"/>
    </xf>
    <xf numFmtId="37" fontId="3" fillId="0" borderId="13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14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0" fontId="2" fillId="0" borderId="11" xfId="42" applyNumberFormat="1" applyFont="1" applyFill="1" applyBorder="1" applyAlignment="1">
      <alignment horizontal="right"/>
    </xf>
    <xf numFmtId="170" fontId="2" fillId="0" borderId="18" xfId="42" applyNumberFormat="1" applyFont="1" applyFill="1" applyBorder="1" applyAlignment="1">
      <alignment horizontal="right"/>
    </xf>
    <xf numFmtId="170" fontId="2" fillId="0" borderId="19" xfId="42" applyNumberFormat="1" applyFont="1" applyFill="1" applyBorder="1" applyAlignment="1">
      <alignment horizontal="right"/>
    </xf>
    <xf numFmtId="170" fontId="2" fillId="0" borderId="0" xfId="42" applyNumberFormat="1" applyFont="1" applyFill="1" applyBorder="1" applyAlignment="1">
      <alignment/>
    </xf>
    <xf numFmtId="170" fontId="2" fillId="0" borderId="0" xfId="42" applyNumberFormat="1" applyFont="1" applyFill="1" applyAlignment="1">
      <alignment horizontal="center"/>
    </xf>
    <xf numFmtId="170" fontId="2" fillId="0" borderId="20" xfId="42" applyNumberFormat="1" applyFont="1" applyFill="1" applyBorder="1" applyAlignment="1">
      <alignment/>
    </xf>
    <xf numFmtId="170" fontId="2" fillId="0" borderId="20" xfId="42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43" fontId="2" fillId="0" borderId="0" xfId="42" applyFont="1" applyFill="1" applyAlignment="1">
      <alignment/>
    </xf>
    <xf numFmtId="43" fontId="2" fillId="0" borderId="0" xfId="42" applyFont="1" applyFill="1" applyAlignment="1">
      <alignment horizontal="left" indent="2"/>
    </xf>
    <xf numFmtId="43" fontId="2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2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4" fontId="3" fillId="0" borderId="0" xfId="0" applyNumberFormat="1" applyFont="1" applyFill="1" applyAlignment="1" quotePrefix="1">
      <alignment horizontal="center"/>
    </xf>
    <xf numFmtId="43" fontId="5" fillId="0" borderId="0" xfId="42" applyFont="1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 quotePrefix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43" fontId="4" fillId="0" borderId="0" xfId="42" applyFont="1" applyFill="1" applyAlignment="1">
      <alignment/>
    </xf>
    <xf numFmtId="170" fontId="3" fillId="0" borderId="0" xfId="42" applyNumberFormat="1" applyFont="1" applyFill="1" applyAlignment="1">
      <alignment horizontal="center"/>
    </xf>
    <xf numFmtId="170" fontId="3" fillId="0" borderId="0" xfId="42" applyNumberFormat="1" applyFont="1" applyFill="1" applyAlignment="1" quotePrefix="1">
      <alignment horizontal="center"/>
    </xf>
    <xf numFmtId="170" fontId="2" fillId="0" borderId="15" xfId="42" applyNumberFormat="1" applyFont="1" applyFill="1" applyBorder="1" applyAlignment="1">
      <alignment/>
    </xf>
    <xf numFmtId="170" fontId="2" fillId="0" borderId="0" xfId="42" applyNumberFormat="1" applyFont="1" applyFill="1" applyBorder="1" applyAlignment="1">
      <alignment horizontal="center"/>
    </xf>
    <xf numFmtId="43" fontId="3" fillId="0" borderId="0" xfId="42" applyFont="1" applyFill="1" applyAlignment="1">
      <alignment wrapText="1"/>
    </xf>
    <xf numFmtId="43" fontId="3" fillId="0" borderId="0" xfId="42" applyFont="1" applyFill="1" applyAlignment="1">
      <alignment horizontal="left" wrapText="1" readingOrder="1"/>
    </xf>
    <xf numFmtId="170" fontId="2" fillId="0" borderId="21" xfId="42" applyNumberFormat="1" applyFont="1" applyFill="1" applyBorder="1" applyAlignment="1">
      <alignment/>
    </xf>
    <xf numFmtId="43" fontId="0" fillId="0" borderId="0" xfId="42" applyFont="1" applyAlignment="1">
      <alignment/>
    </xf>
    <xf numFmtId="170" fontId="2" fillId="0" borderId="24" xfId="42" applyNumberFormat="1" applyFont="1" applyFill="1" applyBorder="1" applyAlignment="1">
      <alignment/>
    </xf>
    <xf numFmtId="43" fontId="2" fillId="0" borderId="0" xfId="42" applyFont="1" applyFill="1" applyAlignment="1">
      <alignment horizontal="right"/>
    </xf>
    <xf numFmtId="43" fontId="6" fillId="0" borderId="25" xfId="42" applyFont="1" applyFill="1" applyBorder="1" applyAlignment="1">
      <alignment/>
    </xf>
    <xf numFmtId="170" fontId="6" fillId="0" borderId="10" xfId="42" applyNumberFormat="1" applyFont="1" applyFill="1" applyBorder="1" applyAlignment="1">
      <alignment horizontal="right"/>
    </xf>
    <xf numFmtId="170" fontId="6" fillId="0" borderId="17" xfId="42" applyNumberFormat="1" applyFont="1" applyFill="1" applyBorder="1" applyAlignment="1">
      <alignment horizontal="right"/>
    </xf>
    <xf numFmtId="43" fontId="6" fillId="0" borderId="22" xfId="42" applyFont="1" applyFill="1" applyBorder="1" applyAlignment="1">
      <alignment/>
    </xf>
    <xf numFmtId="170" fontId="6" fillId="0" borderId="14" xfId="42" applyNumberFormat="1" applyFont="1" applyFill="1" applyBorder="1" applyAlignment="1">
      <alignment horizontal="right"/>
    </xf>
    <xf numFmtId="170" fontId="6" fillId="0" borderId="23" xfId="42" applyNumberFormat="1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175" fontId="2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70" fontId="2" fillId="0" borderId="0" xfId="42" applyNumberFormat="1" applyFont="1" applyFill="1" applyAlignment="1">
      <alignment horizontal="right"/>
    </xf>
    <xf numFmtId="170" fontId="6" fillId="0" borderId="18" xfId="42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center"/>
    </xf>
    <xf numFmtId="37" fontId="3" fillId="0" borderId="16" xfId="0" applyNumberFormat="1" applyFont="1" applyFill="1" applyBorder="1" applyAlignment="1">
      <alignment horizontal="center"/>
    </xf>
    <xf numFmtId="14" fontId="4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 shrinkToFit="1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41"/>
  <sheetViews>
    <sheetView zoomScale="75" zoomScaleNormal="75" zoomScalePageLayoutView="0" workbookViewId="0" topLeftCell="A1">
      <selection activeCell="A42" sqref="A42"/>
    </sheetView>
  </sheetViews>
  <sheetFormatPr defaultColWidth="9.140625" defaultRowHeight="12.75"/>
  <cols>
    <col min="1" max="1" width="3.00390625" style="8" customWidth="1"/>
    <col min="2" max="4" width="9.140625" style="1" customWidth="1"/>
    <col min="5" max="5" width="39.140625" style="1" customWidth="1"/>
    <col min="6" max="6" width="16.28125" style="1" customWidth="1"/>
    <col min="7" max="7" width="22.28125" style="1" bestFit="1" customWidth="1"/>
    <col min="8" max="8" width="4.7109375" style="1" customWidth="1"/>
    <col min="9" max="9" width="15.7109375" style="1" customWidth="1"/>
    <col min="10" max="10" width="21.8515625" style="1" customWidth="1"/>
    <col min="11" max="11" width="3.28125" style="1" customWidth="1"/>
    <col min="12" max="12" width="12.8515625" style="11" bestFit="1" customWidth="1"/>
    <col min="13" max="13" width="9.8515625" style="1" bestFit="1" customWidth="1"/>
    <col min="14" max="14" width="9.140625" style="1" customWidth="1"/>
    <col min="15" max="15" width="10.28125" style="1" bestFit="1" customWidth="1"/>
    <col min="16" max="16384" width="9.140625" style="1" customWidth="1"/>
  </cols>
  <sheetData>
    <row r="1" ht="15.75">
      <c r="A1" s="41" t="s">
        <v>67</v>
      </c>
    </row>
    <row r="2" ht="15.75">
      <c r="A2" s="8" t="s">
        <v>18</v>
      </c>
    </row>
    <row r="4" ht="15.75">
      <c r="A4" s="41" t="s">
        <v>68</v>
      </c>
    </row>
    <row r="5" ht="15.75">
      <c r="A5" s="41" t="s">
        <v>122</v>
      </c>
    </row>
    <row r="6" ht="15.75">
      <c r="A6" s="41" t="s">
        <v>17</v>
      </c>
    </row>
    <row r="8" spans="6:10" ht="15.75">
      <c r="F8" s="2" t="s">
        <v>33</v>
      </c>
      <c r="G8" s="2"/>
      <c r="H8" s="3"/>
      <c r="I8" s="2" t="s">
        <v>32</v>
      </c>
      <c r="J8" s="2"/>
    </row>
    <row r="9" spans="6:10" ht="15.75">
      <c r="F9" s="4"/>
      <c r="G9" s="4"/>
      <c r="H9" s="3"/>
      <c r="I9" s="4"/>
      <c r="J9" s="4"/>
    </row>
    <row r="10" spans="6:10" ht="15.75">
      <c r="F10" s="53" t="s">
        <v>31</v>
      </c>
      <c r="G10" s="53" t="s">
        <v>30</v>
      </c>
      <c r="H10" s="53"/>
      <c r="I10" s="53" t="s">
        <v>31</v>
      </c>
      <c r="J10" s="53" t="s">
        <v>30</v>
      </c>
    </row>
    <row r="11" spans="6:10" ht="15.75">
      <c r="F11" s="53" t="s">
        <v>29</v>
      </c>
      <c r="G11" s="53" t="s">
        <v>28</v>
      </c>
      <c r="H11" s="53"/>
      <c r="I11" s="53" t="s">
        <v>29</v>
      </c>
      <c r="J11" s="53" t="s">
        <v>28</v>
      </c>
    </row>
    <row r="12" spans="6:10" ht="15.75">
      <c r="F12" s="53" t="s">
        <v>27</v>
      </c>
      <c r="G12" s="53" t="s">
        <v>63</v>
      </c>
      <c r="H12" s="53"/>
      <c r="I12" s="53" t="s">
        <v>26</v>
      </c>
      <c r="J12" s="53" t="s">
        <v>64</v>
      </c>
    </row>
    <row r="13" spans="6:11" ht="15.75">
      <c r="F13" s="54" t="s">
        <v>116</v>
      </c>
      <c r="G13" s="54" t="s">
        <v>117</v>
      </c>
      <c r="H13" s="55"/>
      <c r="I13" s="54" t="str">
        <f>F13</f>
        <v>31/03/13</v>
      </c>
      <c r="J13" s="54" t="str">
        <f>G13</f>
        <v>31/03/12</v>
      </c>
      <c r="K13" s="10"/>
    </row>
    <row r="14" spans="6:10" ht="15.75">
      <c r="F14" s="56" t="s">
        <v>16</v>
      </c>
      <c r="G14" s="56" t="s">
        <v>16</v>
      </c>
      <c r="H14" s="56"/>
      <c r="I14" s="56" t="s">
        <v>16</v>
      </c>
      <c r="J14" s="56" t="s">
        <v>16</v>
      </c>
    </row>
    <row r="15" spans="6:10" ht="15.75">
      <c r="F15" s="10"/>
      <c r="G15" s="10"/>
      <c r="H15" s="10"/>
      <c r="I15" s="10"/>
      <c r="J15" s="10"/>
    </row>
    <row r="16" spans="1:13" ht="33.75" customHeight="1">
      <c r="A16" s="8" t="s">
        <v>51</v>
      </c>
      <c r="F16" s="35">
        <v>34172</v>
      </c>
      <c r="G16" s="62">
        <v>28625</v>
      </c>
      <c r="H16" s="57"/>
      <c r="I16" s="35">
        <v>34172</v>
      </c>
      <c r="J16" s="62">
        <v>28625</v>
      </c>
      <c r="K16" s="9"/>
      <c r="L16" s="8"/>
      <c r="M16" s="9"/>
    </row>
    <row r="17" spans="1:13" ht="33.75" customHeight="1">
      <c r="A17" s="8" t="s">
        <v>25</v>
      </c>
      <c r="F17" s="37">
        <v>-28573</v>
      </c>
      <c r="G17" s="38">
        <v>-24725</v>
      </c>
      <c r="H17" s="57"/>
      <c r="I17" s="37">
        <v>-28573</v>
      </c>
      <c r="J17" s="38">
        <v>-24725</v>
      </c>
      <c r="K17" s="9"/>
      <c r="L17" s="8"/>
      <c r="M17" s="9"/>
    </row>
    <row r="18" spans="1:13" ht="33.75" customHeight="1">
      <c r="A18" s="8" t="s">
        <v>24</v>
      </c>
      <c r="F18" s="35">
        <f>+F16+F17</f>
        <v>5599</v>
      </c>
      <c r="G18" s="35">
        <f>+G16+G17</f>
        <v>3900</v>
      </c>
      <c r="H18" s="57"/>
      <c r="I18" s="35">
        <f>+I16+I17</f>
        <v>5599</v>
      </c>
      <c r="J18" s="35">
        <f>+J16+J17</f>
        <v>3900</v>
      </c>
      <c r="L18" s="8"/>
      <c r="M18" s="9"/>
    </row>
    <row r="19" spans="1:13" ht="33.75" customHeight="1">
      <c r="A19" s="8" t="s">
        <v>23</v>
      </c>
      <c r="F19" s="35">
        <v>438</v>
      </c>
      <c r="G19" s="62">
        <v>123</v>
      </c>
      <c r="H19" s="57"/>
      <c r="I19" s="35">
        <v>438</v>
      </c>
      <c r="J19" s="62">
        <v>123</v>
      </c>
      <c r="L19" s="8"/>
      <c r="M19" s="9"/>
    </row>
    <row r="20" spans="1:13" ht="33.75" customHeight="1">
      <c r="A20" s="8" t="s">
        <v>69</v>
      </c>
      <c r="F20" s="35">
        <v>-2589</v>
      </c>
      <c r="G20" s="62">
        <v>-2006</v>
      </c>
      <c r="H20" s="57"/>
      <c r="I20" s="35">
        <v>-2589</v>
      </c>
      <c r="J20" s="62">
        <v>-2006</v>
      </c>
      <c r="L20" s="8"/>
      <c r="M20" s="9"/>
    </row>
    <row r="21" spans="1:13" ht="33.75" customHeight="1">
      <c r="A21" s="8" t="s">
        <v>22</v>
      </c>
      <c r="F21" s="35">
        <v>-37</v>
      </c>
      <c r="G21" s="62">
        <v>-56</v>
      </c>
      <c r="H21" s="57"/>
      <c r="I21" s="35">
        <v>-37</v>
      </c>
      <c r="J21" s="62">
        <v>-56</v>
      </c>
      <c r="L21" s="8"/>
      <c r="M21" s="9"/>
    </row>
    <row r="22" spans="1:13" ht="33.75" customHeight="1">
      <c r="A22" s="8" t="s">
        <v>99</v>
      </c>
      <c r="F22" s="37">
        <v>107</v>
      </c>
      <c r="G22" s="38">
        <v>51</v>
      </c>
      <c r="H22" s="10"/>
      <c r="I22" s="37">
        <v>107</v>
      </c>
      <c r="J22" s="38">
        <v>51</v>
      </c>
      <c r="L22" s="8"/>
      <c r="M22" s="9"/>
    </row>
    <row r="23" spans="1:13" ht="33.75" customHeight="1">
      <c r="A23" s="8" t="s">
        <v>79</v>
      </c>
      <c r="F23" s="35">
        <f>+SUM(F18:F22)</f>
        <v>3518</v>
      </c>
      <c r="G23" s="35">
        <f>+SUM(G18:G22)</f>
        <v>2012</v>
      </c>
      <c r="H23" s="57"/>
      <c r="I23" s="35">
        <f>+SUM(I18:I22)</f>
        <v>3518</v>
      </c>
      <c r="J23" s="35">
        <f>+SUM(J18:J22)</f>
        <v>2012</v>
      </c>
      <c r="L23" s="8"/>
      <c r="M23" s="9"/>
    </row>
    <row r="24" spans="1:13" ht="33.75" customHeight="1">
      <c r="A24" s="8" t="s">
        <v>115</v>
      </c>
      <c r="F24" s="37">
        <v>-792</v>
      </c>
      <c r="G24" s="38">
        <v>-486</v>
      </c>
      <c r="H24" s="57"/>
      <c r="I24" s="37">
        <v>-792</v>
      </c>
      <c r="J24" s="37">
        <v>-486</v>
      </c>
      <c r="L24" s="8"/>
      <c r="M24" s="9"/>
    </row>
    <row r="25" spans="1:13" ht="33.75" customHeight="1">
      <c r="A25" s="8" t="s">
        <v>142</v>
      </c>
      <c r="F25" s="65">
        <f>+F23+F24</f>
        <v>2726</v>
      </c>
      <c r="G25" s="65">
        <f>+G23+G24</f>
        <v>1526</v>
      </c>
      <c r="H25" s="57"/>
      <c r="I25" s="65">
        <f>+I23+I24</f>
        <v>2726</v>
      </c>
      <c r="J25" s="65">
        <f>+J23+J24</f>
        <v>1526</v>
      </c>
      <c r="L25" s="8"/>
      <c r="M25" s="9"/>
    </row>
    <row r="26" spans="1:13" ht="33.75" customHeight="1">
      <c r="A26" s="8" t="s">
        <v>111</v>
      </c>
      <c r="F26" s="35"/>
      <c r="G26" s="35"/>
      <c r="H26" s="10"/>
      <c r="I26" s="35"/>
      <c r="J26" s="35"/>
      <c r="L26" s="8"/>
      <c r="M26" s="9"/>
    </row>
    <row r="27" spans="2:13" ht="19.5" customHeight="1">
      <c r="B27" s="1" t="s">
        <v>86</v>
      </c>
      <c r="F27" s="37">
        <v>67</v>
      </c>
      <c r="G27" s="37">
        <v>-151</v>
      </c>
      <c r="H27" s="10"/>
      <c r="I27" s="37">
        <f>+F27</f>
        <v>67</v>
      </c>
      <c r="J27" s="37">
        <v>-151</v>
      </c>
      <c r="L27" s="8"/>
      <c r="M27" s="9"/>
    </row>
    <row r="28" spans="1:13" ht="33.75" customHeight="1" thickBot="1">
      <c r="A28" s="8" t="s">
        <v>143</v>
      </c>
      <c r="F28" s="67">
        <f>+F25+F27</f>
        <v>2793</v>
      </c>
      <c r="G28" s="67">
        <f>+G25+G27</f>
        <v>1375</v>
      </c>
      <c r="H28" s="10"/>
      <c r="I28" s="67">
        <f>+I25+I27</f>
        <v>2793</v>
      </c>
      <c r="J28" s="67">
        <f>+J25+J27</f>
        <v>1375</v>
      </c>
      <c r="L28" s="8"/>
      <c r="M28" s="9"/>
    </row>
    <row r="29" spans="6:13" ht="10.5" customHeight="1" thickTop="1">
      <c r="F29" s="35"/>
      <c r="G29" s="35"/>
      <c r="H29" s="10"/>
      <c r="I29" s="35"/>
      <c r="J29" s="35"/>
      <c r="L29" s="8"/>
      <c r="M29" s="9"/>
    </row>
    <row r="30" spans="1:13" ht="33.75" customHeight="1">
      <c r="A30" s="8" t="s">
        <v>80</v>
      </c>
      <c r="F30" s="35"/>
      <c r="G30" s="35"/>
      <c r="H30" s="10"/>
      <c r="I30" s="35"/>
      <c r="J30" s="35"/>
      <c r="L30" s="8"/>
      <c r="M30" s="9"/>
    </row>
    <row r="31" spans="2:13" ht="16.5" thickBot="1">
      <c r="B31" s="1" t="s">
        <v>82</v>
      </c>
      <c r="F31" s="67">
        <f>+F25</f>
        <v>2726</v>
      </c>
      <c r="G31" s="67">
        <f>+G25</f>
        <v>1526</v>
      </c>
      <c r="H31" s="10"/>
      <c r="I31" s="67">
        <f>+I25</f>
        <v>2726</v>
      </c>
      <c r="J31" s="67">
        <f>+J25</f>
        <v>1526</v>
      </c>
      <c r="L31" s="8"/>
      <c r="M31" s="9"/>
    </row>
    <row r="32" spans="6:10" ht="19.5" customHeight="1" thickTop="1">
      <c r="F32" s="35"/>
      <c r="G32" s="35"/>
      <c r="H32" s="10"/>
      <c r="I32" s="35"/>
      <c r="J32" s="35"/>
    </row>
    <row r="33" spans="1:15" ht="33.75" customHeight="1">
      <c r="A33" s="8" t="s">
        <v>87</v>
      </c>
      <c r="F33" s="35"/>
      <c r="G33" s="35"/>
      <c r="H33" s="10"/>
      <c r="I33" s="35"/>
      <c r="J33" s="35"/>
      <c r="O33" s="76"/>
    </row>
    <row r="34" spans="2:10" ht="16.5" thickBot="1">
      <c r="B34" s="1" t="s">
        <v>82</v>
      </c>
      <c r="F34" s="67">
        <f>+F28</f>
        <v>2793</v>
      </c>
      <c r="G34" s="67">
        <f>+G28</f>
        <v>1375</v>
      </c>
      <c r="H34" s="10"/>
      <c r="I34" s="67">
        <f>+I28</f>
        <v>2793</v>
      </c>
      <c r="J34" s="67">
        <f>+J28</f>
        <v>1375</v>
      </c>
    </row>
    <row r="35" spans="6:10" ht="16.5" customHeight="1" thickTop="1">
      <c r="F35" s="10"/>
      <c r="G35" s="10"/>
      <c r="H35" s="10"/>
      <c r="I35" s="10"/>
      <c r="J35" s="10"/>
    </row>
    <row r="36" ht="33.75" customHeight="1">
      <c r="A36" s="8" t="s">
        <v>21</v>
      </c>
    </row>
    <row r="37" spans="1:10" ht="33" customHeight="1">
      <c r="A37" s="8" t="s">
        <v>20</v>
      </c>
      <c r="F37" s="8">
        <v>0.72</v>
      </c>
      <c r="G37" s="68">
        <v>0.53</v>
      </c>
      <c r="I37" s="8">
        <v>0.72</v>
      </c>
      <c r="J37" s="8">
        <v>0.53</v>
      </c>
    </row>
    <row r="38" spans="1:10" ht="33" customHeight="1">
      <c r="A38" s="8" t="s">
        <v>19</v>
      </c>
      <c r="F38" s="8">
        <v>0.72</v>
      </c>
      <c r="G38" s="68">
        <v>0.5</v>
      </c>
      <c r="I38" s="8">
        <v>0.72</v>
      </c>
      <c r="J38" s="8">
        <v>0.5</v>
      </c>
    </row>
    <row r="39" ht="33" customHeight="1">
      <c r="A39" s="66"/>
    </row>
    <row r="40" ht="15.75">
      <c r="A40" s="8" t="s">
        <v>72</v>
      </c>
    </row>
    <row r="41" ht="15.75">
      <c r="A41" s="8" t="s">
        <v>152</v>
      </c>
    </row>
    <row r="42" ht="34.5" customHeight="1"/>
  </sheetData>
  <sheetProtection/>
  <printOptions/>
  <pageMargins left="0.56" right="0.54" top="1" bottom="0.65" header="0.5" footer="0.5"/>
  <pageSetup cellComments="asDisplayed" fitToHeight="1" fitToWidth="1" horizontalDpi="600" verticalDpi="600" orientation="portrait" paperSize="9" scale="6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64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5.140625" style="8" customWidth="1"/>
    <col min="2" max="2" width="61.00390625" style="12" customWidth="1"/>
    <col min="3" max="3" width="5.421875" style="1" customWidth="1"/>
    <col min="4" max="4" width="20.28125" style="1" customWidth="1"/>
    <col min="5" max="5" width="4.8515625" style="1" customWidth="1"/>
    <col min="6" max="6" width="20.28125" style="1" customWidth="1"/>
    <col min="7" max="7" width="2.7109375" style="1" customWidth="1"/>
    <col min="8" max="8" width="0" style="1" hidden="1" customWidth="1"/>
    <col min="9" max="16384" width="9.140625" style="1" customWidth="1"/>
  </cols>
  <sheetData>
    <row r="1" ht="15.75">
      <c r="A1" s="41" t="s">
        <v>67</v>
      </c>
    </row>
    <row r="2" ht="15.75">
      <c r="A2" s="8" t="s">
        <v>18</v>
      </c>
    </row>
    <row r="3" ht="15.75">
      <c r="A3" s="44"/>
    </row>
    <row r="4" spans="1:6" ht="15.75">
      <c r="A4" s="45" t="s">
        <v>70</v>
      </c>
      <c r="B4" s="13"/>
      <c r="C4" s="10"/>
      <c r="D4" s="10"/>
      <c r="E4" s="10"/>
      <c r="F4" s="10"/>
    </row>
    <row r="5" spans="1:6" ht="15.75">
      <c r="A5" s="45" t="s">
        <v>118</v>
      </c>
      <c r="B5" s="13"/>
      <c r="C5" s="10"/>
      <c r="D5" s="10"/>
      <c r="E5" s="10"/>
      <c r="F5" s="10"/>
    </row>
    <row r="6" spans="1:6" ht="15.75">
      <c r="A6" s="45" t="s">
        <v>17</v>
      </c>
      <c r="B6" s="14"/>
      <c r="C6" s="10"/>
      <c r="D6" s="15"/>
      <c r="E6" s="15"/>
      <c r="F6" s="15"/>
    </row>
    <row r="7" spans="1:6" ht="15.75">
      <c r="A7" s="45"/>
      <c r="B7" s="14"/>
      <c r="C7" s="10"/>
      <c r="D7" s="15"/>
      <c r="E7" s="15"/>
      <c r="F7" s="15"/>
    </row>
    <row r="8" spans="1:6" ht="16.5" thickBot="1">
      <c r="A8" s="45"/>
      <c r="B8" s="14"/>
      <c r="C8" s="10"/>
      <c r="D8" s="81" t="s">
        <v>119</v>
      </c>
      <c r="E8" s="80"/>
      <c r="F8" s="81" t="s">
        <v>120</v>
      </c>
    </row>
    <row r="9" spans="1:6" ht="16.5" thickBot="1">
      <c r="A9" s="45"/>
      <c r="B9" s="14"/>
      <c r="C9" s="10"/>
      <c r="D9" s="15"/>
      <c r="E9" s="15"/>
      <c r="F9" s="15"/>
    </row>
    <row r="10" spans="1:6" ht="15.75">
      <c r="A10" s="46"/>
      <c r="B10" s="14"/>
      <c r="C10" s="10"/>
      <c r="D10" s="16" t="s">
        <v>121</v>
      </c>
      <c r="E10" s="15"/>
      <c r="F10" s="16" t="s">
        <v>113</v>
      </c>
    </row>
    <row r="11" spans="1:6" ht="16.5" thickBot="1">
      <c r="A11" s="46"/>
      <c r="B11" s="14"/>
      <c r="C11" s="10"/>
      <c r="D11" s="17" t="s">
        <v>16</v>
      </c>
      <c r="E11" s="15"/>
      <c r="F11" s="17" t="s">
        <v>16</v>
      </c>
    </row>
    <row r="12" spans="1:6" ht="15.75">
      <c r="A12" s="45" t="s">
        <v>15</v>
      </c>
      <c r="C12" s="10"/>
      <c r="D12" s="18"/>
      <c r="E12" s="18"/>
      <c r="F12" s="18"/>
    </row>
    <row r="13" spans="1:6" ht="15.75">
      <c r="A13" s="44"/>
      <c r="B13" s="19" t="s">
        <v>14</v>
      </c>
      <c r="C13" s="10"/>
      <c r="D13" s="18"/>
      <c r="E13" s="18"/>
      <c r="F13" s="18"/>
    </row>
    <row r="14" spans="1:9" ht="15.75">
      <c r="A14" s="46"/>
      <c r="B14" s="14" t="s">
        <v>13</v>
      </c>
      <c r="C14" s="10"/>
      <c r="D14" s="20">
        <v>22369</v>
      </c>
      <c r="E14" s="18"/>
      <c r="F14" s="20">
        <v>22412</v>
      </c>
      <c r="H14" s="40">
        <f>+D14-F14</f>
        <v>-43</v>
      </c>
      <c r="I14" s="40"/>
    </row>
    <row r="15" spans="1:9" ht="15.75">
      <c r="A15" s="46"/>
      <c r="B15" s="14" t="s">
        <v>62</v>
      </c>
      <c r="C15" s="10"/>
      <c r="D15" s="21">
        <v>529</v>
      </c>
      <c r="E15" s="18"/>
      <c r="F15" s="21">
        <v>531</v>
      </c>
      <c r="H15" s="40">
        <f>+D15-F15</f>
        <v>-2</v>
      </c>
      <c r="I15" s="40"/>
    </row>
    <row r="16" spans="1:9" ht="15.75">
      <c r="A16" s="46"/>
      <c r="B16" s="14" t="s">
        <v>57</v>
      </c>
      <c r="C16" s="10"/>
      <c r="D16" s="22">
        <v>4685</v>
      </c>
      <c r="E16" s="18"/>
      <c r="F16" s="22">
        <v>4511</v>
      </c>
      <c r="H16" s="40">
        <f>+D16-F16</f>
        <v>174</v>
      </c>
      <c r="I16" s="40"/>
    </row>
    <row r="17" spans="1:9" ht="15.75">
      <c r="A17" s="46"/>
      <c r="B17" s="14"/>
      <c r="C17" s="10"/>
      <c r="D17" s="22">
        <f>SUM(D14:D16)</f>
        <v>27583</v>
      </c>
      <c r="E17" s="18"/>
      <c r="F17" s="22">
        <f>SUM(F14:F16)</f>
        <v>27454</v>
      </c>
      <c r="I17" s="40"/>
    </row>
    <row r="18" spans="1:9" ht="15.75">
      <c r="A18" s="46"/>
      <c r="B18" s="14"/>
      <c r="C18" s="10"/>
      <c r="D18" s="18"/>
      <c r="E18" s="18"/>
      <c r="F18" s="18"/>
      <c r="I18" s="40"/>
    </row>
    <row r="19" spans="1:9" ht="15.75">
      <c r="A19" s="44"/>
      <c r="B19" s="19" t="s">
        <v>12</v>
      </c>
      <c r="C19" s="10"/>
      <c r="D19" s="18"/>
      <c r="E19" s="18"/>
      <c r="F19" s="18"/>
      <c r="I19" s="40"/>
    </row>
    <row r="20" spans="1:9" ht="15.75">
      <c r="A20" s="46"/>
      <c r="B20" s="14" t="s">
        <v>11</v>
      </c>
      <c r="C20" s="10"/>
      <c r="D20" s="20">
        <v>17853</v>
      </c>
      <c r="E20" s="18"/>
      <c r="F20" s="20">
        <v>12868</v>
      </c>
      <c r="H20" s="40">
        <f>+D20-F20</f>
        <v>4985</v>
      </c>
      <c r="I20" s="40"/>
    </row>
    <row r="21" spans="1:9" ht="15.75">
      <c r="A21" s="46"/>
      <c r="B21" s="14" t="s">
        <v>74</v>
      </c>
      <c r="C21" s="10"/>
      <c r="D21" s="21">
        <f>22934+2524</f>
        <v>25458</v>
      </c>
      <c r="E21" s="18"/>
      <c r="F21" s="21">
        <v>21649</v>
      </c>
      <c r="H21" s="40">
        <f>+D21-F21</f>
        <v>3809</v>
      </c>
      <c r="I21" s="40"/>
    </row>
    <row r="22" spans="1:9" ht="15.75">
      <c r="A22" s="46"/>
      <c r="B22" s="14" t="s">
        <v>10</v>
      </c>
      <c r="C22" s="10"/>
      <c r="D22" s="21">
        <f>684-265</f>
        <v>419</v>
      </c>
      <c r="E22" s="18"/>
      <c r="F22" s="21">
        <f>966-130</f>
        <v>836</v>
      </c>
      <c r="H22" s="40">
        <f>+D22-F22</f>
        <v>-417</v>
      </c>
      <c r="I22" s="40"/>
    </row>
    <row r="23" spans="1:9" ht="15.75">
      <c r="A23" s="46"/>
      <c r="B23" s="14" t="s">
        <v>75</v>
      </c>
      <c r="C23" s="10"/>
      <c r="D23" s="22">
        <v>20519</v>
      </c>
      <c r="E23" s="18"/>
      <c r="F23" s="22">
        <v>23815</v>
      </c>
      <c r="H23" s="40">
        <f>+D23-F23</f>
        <v>-3296</v>
      </c>
      <c r="I23" s="40"/>
    </row>
    <row r="24" spans="1:9" ht="15.75">
      <c r="A24" s="46"/>
      <c r="B24" s="14"/>
      <c r="C24" s="10"/>
      <c r="D24" s="22">
        <f>SUM(D20:D23)</f>
        <v>64249</v>
      </c>
      <c r="E24" s="18"/>
      <c r="F24" s="22">
        <f>SUM(F20:F23)</f>
        <v>59168</v>
      </c>
      <c r="I24" s="40"/>
    </row>
    <row r="25" spans="1:9" ht="15.75">
      <c r="A25" s="46"/>
      <c r="B25" s="14"/>
      <c r="C25" s="10"/>
      <c r="D25" s="18"/>
      <c r="E25" s="18"/>
      <c r="F25" s="18"/>
      <c r="I25" s="40"/>
    </row>
    <row r="26" spans="1:9" ht="16.5" thickBot="1">
      <c r="A26" s="47" t="s">
        <v>8</v>
      </c>
      <c r="B26" s="14"/>
      <c r="C26" s="10"/>
      <c r="D26" s="23">
        <f>+D24+D17</f>
        <v>91832</v>
      </c>
      <c r="E26" s="18"/>
      <c r="F26" s="23">
        <f>+F24+F17</f>
        <v>86622</v>
      </c>
      <c r="I26" s="40"/>
    </row>
    <row r="27" spans="1:9" ht="16.5" thickTop="1">
      <c r="A27" s="46"/>
      <c r="B27" s="19"/>
      <c r="C27" s="10"/>
      <c r="D27" s="18"/>
      <c r="E27" s="18"/>
      <c r="F27" s="18"/>
      <c r="I27" s="40"/>
    </row>
    <row r="28" spans="1:9" ht="15.75">
      <c r="A28" s="45" t="s">
        <v>7</v>
      </c>
      <c r="C28" s="10"/>
      <c r="D28" s="18"/>
      <c r="E28" s="18"/>
      <c r="F28" s="18"/>
      <c r="I28" s="40"/>
    </row>
    <row r="29" spans="1:9" ht="15.75">
      <c r="A29" s="46"/>
      <c r="B29" s="19" t="s">
        <v>84</v>
      </c>
      <c r="C29" s="10"/>
      <c r="D29" s="18"/>
      <c r="E29" s="18"/>
      <c r="F29" s="18"/>
      <c r="I29" s="40"/>
    </row>
    <row r="30" spans="1:9" ht="15.75">
      <c r="A30" s="46"/>
      <c r="B30" s="14" t="s">
        <v>6</v>
      </c>
      <c r="C30" s="10"/>
      <c r="D30" s="18">
        <f>+EQUITY!B18</f>
        <v>38038</v>
      </c>
      <c r="E30" s="18"/>
      <c r="F30" s="18">
        <v>38038</v>
      </c>
      <c r="H30" s="40">
        <f>+D30-F30</f>
        <v>0</v>
      </c>
      <c r="I30" s="40"/>
    </row>
    <row r="31" spans="1:9" ht="15.75">
      <c r="A31" s="46"/>
      <c r="B31" s="14" t="s">
        <v>77</v>
      </c>
      <c r="C31" s="10"/>
      <c r="D31" s="18">
        <f>+SUM(EQUITY!D18:G18)</f>
        <v>36491</v>
      </c>
      <c r="E31" s="18"/>
      <c r="F31" s="18">
        <v>33698</v>
      </c>
      <c r="H31" s="40">
        <f>+D31-F31</f>
        <v>2793</v>
      </c>
      <c r="I31" s="40"/>
    </row>
    <row r="32" spans="1:9" ht="15.75">
      <c r="A32" s="46"/>
      <c r="B32" s="19"/>
      <c r="C32" s="10"/>
      <c r="D32" s="18"/>
      <c r="E32" s="18"/>
      <c r="F32" s="18"/>
      <c r="I32" s="40"/>
    </row>
    <row r="33" spans="1:9" ht="15.75">
      <c r="A33" s="47" t="s">
        <v>55</v>
      </c>
      <c r="B33" s="19"/>
      <c r="C33" s="10"/>
      <c r="D33" s="39">
        <f>SUM(D30:D32)</f>
        <v>74529</v>
      </c>
      <c r="E33" s="18"/>
      <c r="F33" s="39">
        <f>SUM(F30:F32)</f>
        <v>71736</v>
      </c>
      <c r="I33" s="40"/>
    </row>
    <row r="34" spans="1:9" ht="15.75">
      <c r="A34" s="46"/>
      <c r="B34" s="19"/>
      <c r="C34" s="10"/>
      <c r="D34" s="18"/>
      <c r="E34" s="18"/>
      <c r="F34" s="18"/>
      <c r="I34" s="40"/>
    </row>
    <row r="35" spans="1:9" ht="15.75">
      <c r="A35" s="46"/>
      <c r="B35" s="19" t="s">
        <v>5</v>
      </c>
      <c r="C35" s="10"/>
      <c r="D35" s="18"/>
      <c r="E35" s="18"/>
      <c r="F35" s="18"/>
      <c r="I35" s="40"/>
    </row>
    <row r="36" spans="1:9" ht="15.75">
      <c r="A36" s="46"/>
      <c r="B36" s="14" t="s">
        <v>4</v>
      </c>
      <c r="C36" s="10"/>
      <c r="D36" s="20">
        <v>293</v>
      </c>
      <c r="E36" s="18"/>
      <c r="F36" s="20">
        <v>361</v>
      </c>
      <c r="H36" s="40">
        <f>+D36-F36</f>
        <v>-68</v>
      </c>
      <c r="I36" s="40"/>
    </row>
    <row r="37" spans="1:9" ht="15.75">
      <c r="A37" s="46"/>
      <c r="B37" s="14" t="s">
        <v>3</v>
      </c>
      <c r="C37" s="10"/>
      <c r="D37" s="22">
        <v>1522</v>
      </c>
      <c r="E37" s="18"/>
      <c r="F37" s="22">
        <v>1522</v>
      </c>
      <c r="H37" s="40">
        <f>+D37-F37</f>
        <v>0</v>
      </c>
      <c r="I37" s="40"/>
    </row>
    <row r="38" spans="1:9" ht="15.75">
      <c r="A38" s="46"/>
      <c r="B38" s="19"/>
      <c r="C38" s="10"/>
      <c r="D38" s="18">
        <f>SUM(D36:D37)</f>
        <v>1815</v>
      </c>
      <c r="E38" s="18"/>
      <c r="F38" s="18">
        <f>SUM(F36:F37)</f>
        <v>1883</v>
      </c>
      <c r="I38" s="40"/>
    </row>
    <row r="39" spans="1:9" ht="15.75">
      <c r="A39" s="46"/>
      <c r="B39" s="19"/>
      <c r="C39" s="10"/>
      <c r="D39" s="18"/>
      <c r="E39" s="18"/>
      <c r="F39" s="18"/>
      <c r="I39" s="40"/>
    </row>
    <row r="40" spans="1:9" ht="15.75">
      <c r="A40" s="46"/>
      <c r="B40" s="19" t="s">
        <v>2</v>
      </c>
      <c r="C40" s="10"/>
      <c r="D40" s="18"/>
      <c r="E40" s="18"/>
      <c r="F40" s="18"/>
      <c r="I40" s="40"/>
    </row>
    <row r="41" spans="1:9" ht="15.75">
      <c r="A41" s="46"/>
      <c r="B41" s="14" t="s">
        <v>76</v>
      </c>
      <c r="C41" s="10"/>
      <c r="D41" s="20">
        <f>12597+2618</f>
        <v>15215</v>
      </c>
      <c r="E41" s="18"/>
      <c r="F41" s="20">
        <v>12523</v>
      </c>
      <c r="H41" s="40">
        <f>+D41-F41</f>
        <v>2692</v>
      </c>
      <c r="I41" s="40"/>
    </row>
    <row r="42" spans="1:9" ht="15.75">
      <c r="A42" s="46"/>
      <c r="B42" s="14" t="s">
        <v>1</v>
      </c>
      <c r="C42" s="10"/>
      <c r="D42" s="21">
        <v>273</v>
      </c>
      <c r="E42" s="18"/>
      <c r="F42" s="21">
        <v>273</v>
      </c>
      <c r="H42" s="40">
        <f>+D42-F42</f>
        <v>0</v>
      </c>
      <c r="I42" s="40"/>
    </row>
    <row r="43" spans="1:9" ht="15.75">
      <c r="A43" s="46"/>
      <c r="B43" s="14" t="s">
        <v>52</v>
      </c>
      <c r="C43" s="10"/>
      <c r="D43" s="22">
        <v>0</v>
      </c>
      <c r="E43" s="18"/>
      <c r="F43" s="22">
        <v>207</v>
      </c>
      <c r="H43" s="40">
        <f>+D43-F43</f>
        <v>-207</v>
      </c>
      <c r="I43" s="40"/>
    </row>
    <row r="44" spans="1:9" ht="15.75">
      <c r="A44" s="46"/>
      <c r="B44" s="19"/>
      <c r="C44" s="10"/>
      <c r="D44" s="18">
        <f>SUM(D41:D43)</f>
        <v>15488</v>
      </c>
      <c r="E44" s="18"/>
      <c r="F44" s="18">
        <f>SUM(F41:F43)</f>
        <v>13003</v>
      </c>
      <c r="I44" s="40"/>
    </row>
    <row r="45" spans="1:9" ht="15.75">
      <c r="A45" s="46"/>
      <c r="B45" s="19"/>
      <c r="C45" s="10"/>
      <c r="D45" s="18"/>
      <c r="E45" s="18"/>
      <c r="F45" s="18"/>
      <c r="I45" s="40"/>
    </row>
    <row r="46" spans="1:9" ht="15.75">
      <c r="A46" s="47" t="s">
        <v>56</v>
      </c>
      <c r="B46" s="19"/>
      <c r="C46" s="10"/>
      <c r="D46" s="39">
        <f>+D44+D38</f>
        <v>17303</v>
      </c>
      <c r="E46" s="18"/>
      <c r="F46" s="39">
        <f>+F44+F38</f>
        <v>14886</v>
      </c>
      <c r="I46" s="40"/>
    </row>
    <row r="47" spans="1:9" ht="15.75">
      <c r="A47" s="46"/>
      <c r="D47" s="10"/>
      <c r="E47" s="10"/>
      <c r="F47" s="10"/>
      <c r="I47" s="40"/>
    </row>
    <row r="48" spans="1:9" ht="16.5" thickBot="1">
      <c r="A48" s="47" t="s">
        <v>0</v>
      </c>
      <c r="B48" s="19"/>
      <c r="C48" s="10"/>
      <c r="D48" s="23">
        <f>+D46+D33</f>
        <v>91832</v>
      </c>
      <c r="E48" s="18"/>
      <c r="F48" s="23">
        <f>+F46+F33</f>
        <v>86622</v>
      </c>
      <c r="I48" s="40"/>
    </row>
    <row r="49" spans="1:9" ht="16.5" thickTop="1">
      <c r="A49" s="46"/>
      <c r="B49" s="19"/>
      <c r="C49" s="10"/>
      <c r="D49" s="24"/>
      <c r="E49" s="18"/>
      <c r="F49" s="45"/>
      <c r="I49" s="40"/>
    </row>
    <row r="50" spans="3:9" ht="15.75">
      <c r="C50" s="10"/>
      <c r="D50" s="18"/>
      <c r="E50" s="18"/>
      <c r="F50" s="44"/>
      <c r="I50" s="40"/>
    </row>
    <row r="51" spans="1:9" ht="16.5" thickBot="1">
      <c r="A51" s="44" t="s">
        <v>83</v>
      </c>
      <c r="C51" s="10"/>
      <c r="D51" s="25">
        <f>+D33/(D30*10)</f>
        <v>0.195933014354067</v>
      </c>
      <c r="E51" s="26"/>
      <c r="F51" s="25">
        <f>+F33/(F30*10)</f>
        <v>0.18859035701140964</v>
      </c>
      <c r="I51" s="40"/>
    </row>
    <row r="52" spans="1:6" ht="15.75">
      <c r="A52" s="46"/>
      <c r="B52" s="14"/>
      <c r="C52" s="10"/>
      <c r="D52" s="18"/>
      <c r="E52" s="18"/>
      <c r="F52" s="18"/>
    </row>
    <row r="53" ht="15.75">
      <c r="A53" s="44"/>
    </row>
    <row r="54" ht="15.75">
      <c r="A54" s="44" t="s">
        <v>71</v>
      </c>
    </row>
    <row r="55" ht="15.75">
      <c r="A55" s="8" t="s">
        <v>152</v>
      </c>
    </row>
    <row r="56" ht="15.75">
      <c r="A56" s="44"/>
    </row>
    <row r="57" ht="15.75">
      <c r="A57" s="44"/>
    </row>
    <row r="58" ht="15.75">
      <c r="A58" s="44"/>
    </row>
    <row r="59" ht="15.75">
      <c r="A59" s="44"/>
    </row>
    <row r="60" ht="15.75">
      <c r="A60" s="44"/>
    </row>
    <row r="61" ht="15.75">
      <c r="A61" s="44"/>
    </row>
    <row r="62" ht="15.75">
      <c r="A62" s="44"/>
    </row>
    <row r="63" ht="15.75">
      <c r="A63" s="44"/>
    </row>
    <row r="64" ht="15.75">
      <c r="A64" s="44"/>
    </row>
  </sheetData>
  <sheetProtection/>
  <printOptions/>
  <pageMargins left="0.75" right="0.75" top="1" bottom="1" header="0.5" footer="0.5"/>
  <pageSetup cellComments="asDisplayed" fitToHeight="1" fitToWidth="1" horizontalDpi="600" verticalDpi="600" orientation="portrait" scale="66" r:id="rId1"/>
  <headerFooter alignWithMargins="0">
    <oddFooter>&amp;R&amp;"Times New Roman,Regular"&amp;11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41.8515625" style="0" customWidth="1"/>
    <col min="2" max="2" width="17.00390625" style="0" customWidth="1"/>
    <col min="3" max="3" width="17.140625" style="0" bestFit="1" customWidth="1"/>
    <col min="4" max="5" width="17.00390625" style="0" customWidth="1"/>
    <col min="6" max="6" width="18.8515625" style="0" bestFit="1" customWidth="1"/>
    <col min="7" max="8" width="17.00390625" style="0" customWidth="1"/>
  </cols>
  <sheetData>
    <row r="1" spans="1:8" ht="15.75">
      <c r="A1" s="41" t="s">
        <v>67</v>
      </c>
      <c r="B1" s="1"/>
      <c r="C1" s="1"/>
      <c r="D1" s="1"/>
      <c r="E1" s="1"/>
      <c r="F1" s="1"/>
      <c r="G1" s="83"/>
      <c r="H1" s="83"/>
    </row>
    <row r="2" spans="1:8" ht="15.75">
      <c r="A2" s="8" t="s">
        <v>18</v>
      </c>
      <c r="B2" s="1"/>
      <c r="C2" s="1"/>
      <c r="D2" s="1"/>
      <c r="E2" s="1"/>
      <c r="F2" s="1"/>
      <c r="G2" s="1"/>
      <c r="H2" s="1"/>
    </row>
    <row r="3" spans="1:8" ht="15.75">
      <c r="A3" s="8"/>
      <c r="B3" s="1"/>
      <c r="C3" s="1"/>
      <c r="D3" s="1"/>
      <c r="E3" s="1"/>
      <c r="F3" s="1"/>
      <c r="G3" s="1"/>
      <c r="H3" s="1"/>
    </row>
    <row r="4" spans="1:8" ht="15.75">
      <c r="A4" s="41" t="s">
        <v>39</v>
      </c>
      <c r="B4" s="1"/>
      <c r="C4" s="1"/>
      <c r="D4" s="1"/>
      <c r="E4" s="1"/>
      <c r="F4" s="1"/>
      <c r="G4" s="1"/>
      <c r="H4" s="1"/>
    </row>
    <row r="5" spans="1:8" ht="15.75">
      <c r="A5" s="41" t="s">
        <v>122</v>
      </c>
      <c r="B5" s="1"/>
      <c r="C5" s="1"/>
      <c r="D5" s="1"/>
      <c r="E5" s="1"/>
      <c r="F5" s="1"/>
      <c r="G5" s="1"/>
      <c r="H5" s="1"/>
    </row>
    <row r="6" spans="1:8" ht="15.75">
      <c r="A6" s="41" t="s">
        <v>17</v>
      </c>
      <c r="B6" s="1"/>
      <c r="C6" s="1"/>
      <c r="D6" s="1"/>
      <c r="E6" s="1"/>
      <c r="F6" s="1"/>
      <c r="G6" s="1"/>
      <c r="H6" s="1"/>
    </row>
    <row r="7" spans="1:8" ht="15.75">
      <c r="A7" s="41"/>
      <c r="B7" s="1"/>
      <c r="C7" s="1"/>
      <c r="D7" s="1"/>
      <c r="E7" s="1"/>
      <c r="F7" s="1"/>
      <c r="G7" s="1"/>
      <c r="H7" s="1"/>
    </row>
    <row r="8" spans="1:8" ht="15.75">
      <c r="A8" s="41"/>
      <c r="B8" s="1"/>
      <c r="C8" s="1"/>
      <c r="D8" s="1"/>
      <c r="E8" s="1"/>
      <c r="F8" s="1"/>
      <c r="G8" s="1"/>
      <c r="H8" s="1"/>
    </row>
    <row r="9" spans="1:8" ht="15.75">
      <c r="A9" s="58" t="s">
        <v>123</v>
      </c>
      <c r="B9" s="84" t="s">
        <v>85</v>
      </c>
      <c r="C9" s="85"/>
      <c r="D9" s="85"/>
      <c r="E9" s="85"/>
      <c r="F9" s="85"/>
      <c r="G9" s="85"/>
      <c r="H9" s="86"/>
    </row>
    <row r="10" spans="1:8" ht="15.75">
      <c r="A10" s="8"/>
      <c r="B10" s="48"/>
      <c r="C10" s="49"/>
      <c r="D10" s="49"/>
      <c r="E10" s="49"/>
      <c r="F10" s="49"/>
      <c r="G10" s="49"/>
      <c r="H10" s="50"/>
    </row>
    <row r="11" spans="1:8" ht="15.75">
      <c r="A11" s="8"/>
      <c r="B11" s="5" t="s">
        <v>38</v>
      </c>
      <c r="C11" s="27" t="s">
        <v>38</v>
      </c>
      <c r="D11" s="27" t="s">
        <v>58</v>
      </c>
      <c r="E11" s="27" t="s">
        <v>90</v>
      </c>
      <c r="F11" s="27" t="s">
        <v>60</v>
      </c>
      <c r="G11" s="27" t="s">
        <v>37</v>
      </c>
      <c r="H11" s="27" t="s">
        <v>36</v>
      </c>
    </row>
    <row r="12" spans="1:8" ht="15.75">
      <c r="A12" s="8"/>
      <c r="B12" s="6" t="s">
        <v>35</v>
      </c>
      <c r="C12" s="28" t="s">
        <v>125</v>
      </c>
      <c r="D12" s="28" t="s">
        <v>54</v>
      </c>
      <c r="E12" s="28" t="s">
        <v>91</v>
      </c>
      <c r="F12" s="28" t="s">
        <v>61</v>
      </c>
      <c r="G12" s="28" t="s">
        <v>34</v>
      </c>
      <c r="H12" s="29"/>
    </row>
    <row r="13" spans="1:8" ht="15.75">
      <c r="A13" s="8"/>
      <c r="B13" s="6"/>
      <c r="C13" s="28" t="s">
        <v>126</v>
      </c>
      <c r="D13" s="28"/>
      <c r="E13" s="28"/>
      <c r="F13" s="28" t="s">
        <v>54</v>
      </c>
      <c r="G13" s="28"/>
      <c r="H13" s="29"/>
    </row>
    <row r="14" spans="1:8" ht="15.75">
      <c r="A14" s="8"/>
      <c r="B14" s="30" t="s">
        <v>16</v>
      </c>
      <c r="C14" s="31" t="s">
        <v>16</v>
      </c>
      <c r="D14" s="31" t="s">
        <v>16</v>
      </c>
      <c r="E14" s="31" t="s">
        <v>16</v>
      </c>
      <c r="F14" s="31" t="s">
        <v>16</v>
      </c>
      <c r="G14" s="31" t="s">
        <v>16</v>
      </c>
      <c r="H14" s="31" t="s">
        <v>16</v>
      </c>
    </row>
    <row r="15" spans="1:8" ht="15.75">
      <c r="A15" s="8"/>
      <c r="B15" s="7"/>
      <c r="C15" s="29"/>
      <c r="D15" s="29"/>
      <c r="E15" s="29"/>
      <c r="F15" s="29"/>
      <c r="G15" s="29"/>
      <c r="H15" s="29"/>
    </row>
    <row r="16" spans="1:8" ht="22.5" customHeight="1">
      <c r="A16" s="41" t="s">
        <v>129</v>
      </c>
      <c r="B16" s="32">
        <v>38038</v>
      </c>
      <c r="C16" s="33">
        <v>0</v>
      </c>
      <c r="D16" s="33">
        <v>0</v>
      </c>
      <c r="E16" s="33">
        <v>9646</v>
      </c>
      <c r="F16" s="33">
        <v>115</v>
      </c>
      <c r="G16" s="33">
        <f>24067-130</f>
        <v>23937</v>
      </c>
      <c r="H16" s="33">
        <f>SUM(B16:G16)</f>
        <v>71736</v>
      </c>
    </row>
    <row r="17" spans="1:8" ht="24" customHeight="1">
      <c r="A17" s="8" t="s">
        <v>144</v>
      </c>
      <c r="B17" s="32">
        <v>0</v>
      </c>
      <c r="C17" s="33">
        <v>0</v>
      </c>
      <c r="D17" s="33">
        <v>0</v>
      </c>
      <c r="E17" s="33">
        <v>0</v>
      </c>
      <c r="F17" s="33">
        <v>67</v>
      </c>
      <c r="G17" s="33">
        <f>+SCI!I25</f>
        <v>2726</v>
      </c>
      <c r="H17" s="33">
        <f>SUM(B17:G17)</f>
        <v>2793</v>
      </c>
    </row>
    <row r="18" spans="1:8" ht="24" customHeight="1" thickBot="1">
      <c r="A18" s="8" t="s">
        <v>130</v>
      </c>
      <c r="B18" s="34">
        <f aca="true" t="shared" si="0" ref="B18:H18">+SUM(B17:B17,B16:B16)</f>
        <v>38038</v>
      </c>
      <c r="C18" s="34">
        <f t="shared" si="0"/>
        <v>0</v>
      </c>
      <c r="D18" s="34">
        <f t="shared" si="0"/>
        <v>0</v>
      </c>
      <c r="E18" s="34">
        <f t="shared" si="0"/>
        <v>9646</v>
      </c>
      <c r="F18" s="34">
        <f t="shared" si="0"/>
        <v>182</v>
      </c>
      <c r="G18" s="34">
        <f t="shared" si="0"/>
        <v>26663</v>
      </c>
      <c r="H18" s="34">
        <f t="shared" si="0"/>
        <v>74529</v>
      </c>
    </row>
    <row r="19" ht="13.5" thickTop="1"/>
    <row r="23" spans="1:8" ht="15.75">
      <c r="A23" s="58" t="s">
        <v>124</v>
      </c>
      <c r="B23" s="84" t="s">
        <v>85</v>
      </c>
      <c r="C23" s="85"/>
      <c r="D23" s="85"/>
      <c r="E23" s="85"/>
      <c r="F23" s="85"/>
      <c r="G23" s="85"/>
      <c r="H23" s="86"/>
    </row>
    <row r="24" spans="1:8" ht="15.75">
      <c r="A24" s="8"/>
      <c r="B24" s="48"/>
      <c r="C24" s="49"/>
      <c r="D24" s="49"/>
      <c r="E24" s="49"/>
      <c r="F24" s="49"/>
      <c r="G24" s="49"/>
      <c r="H24" s="50"/>
    </row>
    <row r="25" spans="1:8" ht="15.75">
      <c r="A25" s="8"/>
      <c r="B25" s="6" t="s">
        <v>38</v>
      </c>
      <c r="C25" s="27" t="s">
        <v>38</v>
      </c>
      <c r="D25" s="28" t="s">
        <v>58</v>
      </c>
      <c r="E25" s="27" t="s">
        <v>90</v>
      </c>
      <c r="F25" s="28" t="s">
        <v>60</v>
      </c>
      <c r="G25" s="28" t="s">
        <v>37</v>
      </c>
      <c r="H25" s="28" t="s">
        <v>36</v>
      </c>
    </row>
    <row r="26" spans="1:8" ht="15.75">
      <c r="A26" s="8"/>
      <c r="B26" s="6" t="s">
        <v>35</v>
      </c>
      <c r="C26" s="28" t="s">
        <v>125</v>
      </c>
      <c r="D26" s="28" t="s">
        <v>54</v>
      </c>
      <c r="E26" s="28" t="s">
        <v>91</v>
      </c>
      <c r="F26" s="28" t="s">
        <v>61</v>
      </c>
      <c r="G26" s="28" t="s">
        <v>34</v>
      </c>
      <c r="H26" s="29"/>
    </row>
    <row r="27" spans="1:8" ht="15.75">
      <c r="A27" s="8"/>
      <c r="B27" s="6"/>
      <c r="C27" s="28" t="s">
        <v>126</v>
      </c>
      <c r="D27" s="28"/>
      <c r="E27" s="28"/>
      <c r="F27" s="28" t="s">
        <v>54</v>
      </c>
      <c r="G27" s="28"/>
      <c r="H27" s="29"/>
    </row>
    <row r="28" spans="1:8" ht="15.75">
      <c r="A28" s="8"/>
      <c r="B28" s="30" t="s">
        <v>16</v>
      </c>
      <c r="C28" s="31" t="s">
        <v>16</v>
      </c>
      <c r="D28" s="31" t="s">
        <v>16</v>
      </c>
      <c r="E28" s="31" t="s">
        <v>16</v>
      </c>
      <c r="F28" s="31" t="s">
        <v>16</v>
      </c>
      <c r="G28" s="31" t="s">
        <v>16</v>
      </c>
      <c r="H28" s="31" t="s">
        <v>16</v>
      </c>
    </row>
    <row r="29" spans="1:8" ht="15.75">
      <c r="A29" s="8"/>
      <c r="B29" s="7"/>
      <c r="C29" s="29"/>
      <c r="D29" s="29"/>
      <c r="E29" s="29"/>
      <c r="F29" s="29"/>
      <c r="G29" s="29"/>
      <c r="H29" s="29"/>
    </row>
    <row r="30" spans="1:8" ht="23.25" customHeight="1">
      <c r="A30" s="41" t="s">
        <v>108</v>
      </c>
      <c r="B30" s="32">
        <v>28515</v>
      </c>
      <c r="C30" s="33">
        <v>0</v>
      </c>
      <c r="D30" s="33">
        <v>4057</v>
      </c>
      <c r="E30" s="33">
        <v>0</v>
      </c>
      <c r="F30" s="33">
        <v>229</v>
      </c>
      <c r="G30" s="33">
        <v>21067</v>
      </c>
      <c r="H30" s="33">
        <f>SUM(B30:G30)</f>
        <v>53868</v>
      </c>
    </row>
    <row r="31" spans="1:8" ht="23.25" customHeight="1">
      <c r="A31" s="8" t="s">
        <v>92</v>
      </c>
      <c r="B31" s="32">
        <v>4374</v>
      </c>
      <c r="C31" s="33">
        <v>0</v>
      </c>
      <c r="D31" s="33">
        <v>-1372</v>
      </c>
      <c r="E31" s="33">
        <v>4433</v>
      </c>
      <c r="F31" s="33">
        <v>0</v>
      </c>
      <c r="G31" s="33">
        <v>0</v>
      </c>
      <c r="H31" s="33">
        <f>SUM(B31:G31)</f>
        <v>7435</v>
      </c>
    </row>
    <row r="32" spans="1:8" ht="22.5" customHeight="1">
      <c r="A32" s="69" t="s">
        <v>97</v>
      </c>
      <c r="B32" s="70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f>SUM(B32:G32)</f>
        <v>0</v>
      </c>
    </row>
    <row r="33" spans="1:8" ht="22.5" customHeight="1">
      <c r="A33" s="72" t="s">
        <v>96</v>
      </c>
      <c r="B33" s="73">
        <v>0</v>
      </c>
      <c r="C33" s="74">
        <v>0</v>
      </c>
      <c r="D33" s="74">
        <v>0</v>
      </c>
      <c r="E33" s="74">
        <v>0</v>
      </c>
      <c r="F33" s="74">
        <v>0</v>
      </c>
      <c r="G33" s="74">
        <v>-14</v>
      </c>
      <c r="H33" s="74">
        <f>SUM(B33:G33)</f>
        <v>-14</v>
      </c>
    </row>
    <row r="34" spans="1:8" ht="22.5" customHeight="1">
      <c r="A34" s="75"/>
      <c r="B34" s="32">
        <f aca="true" t="shared" si="1" ref="B34:H34">SUM(B32:B33)</f>
        <v>0</v>
      </c>
      <c r="C34" s="79">
        <f>SUM(C32:C33)</f>
        <v>0</v>
      </c>
      <c r="D34" s="79">
        <f t="shared" si="1"/>
        <v>0</v>
      </c>
      <c r="E34" s="79">
        <f t="shared" si="1"/>
        <v>0</v>
      </c>
      <c r="F34" s="79">
        <f t="shared" si="1"/>
        <v>0</v>
      </c>
      <c r="G34" s="33">
        <f t="shared" si="1"/>
        <v>-14</v>
      </c>
      <c r="H34" s="33">
        <f t="shared" si="1"/>
        <v>-14</v>
      </c>
    </row>
    <row r="35" spans="1:8" ht="23.25" customHeight="1">
      <c r="A35" s="8" t="s">
        <v>127</v>
      </c>
      <c r="B35" s="32">
        <v>0</v>
      </c>
      <c r="C35" s="33">
        <v>1223</v>
      </c>
      <c r="D35" s="33">
        <v>0</v>
      </c>
      <c r="E35" s="33">
        <v>0</v>
      </c>
      <c r="F35" s="33">
        <v>0</v>
      </c>
      <c r="G35" s="33">
        <v>0</v>
      </c>
      <c r="H35" s="33">
        <f>SUM(B35:G35)</f>
        <v>1223</v>
      </c>
    </row>
    <row r="36" spans="1:8" ht="23.25" customHeight="1">
      <c r="A36" s="8" t="s">
        <v>144</v>
      </c>
      <c r="B36" s="32">
        <v>0</v>
      </c>
      <c r="C36" s="33">
        <v>0</v>
      </c>
      <c r="D36" s="33">
        <v>0</v>
      </c>
      <c r="E36" s="33">
        <v>0</v>
      </c>
      <c r="F36" s="33">
        <v>-151</v>
      </c>
      <c r="G36" s="33">
        <v>1526</v>
      </c>
      <c r="H36" s="33">
        <f>SUM(B36:G36)</f>
        <v>1375</v>
      </c>
    </row>
    <row r="37" spans="1:8" ht="23.25" customHeight="1" thickBot="1">
      <c r="A37" s="8" t="s">
        <v>128</v>
      </c>
      <c r="B37" s="34">
        <f aca="true" t="shared" si="2" ref="B37:H37">+SUM(B34:B36,B30:B31)</f>
        <v>32889</v>
      </c>
      <c r="C37" s="34">
        <f t="shared" si="2"/>
        <v>1223</v>
      </c>
      <c r="D37" s="34">
        <f t="shared" si="2"/>
        <v>2685</v>
      </c>
      <c r="E37" s="34">
        <f t="shared" si="2"/>
        <v>4433</v>
      </c>
      <c r="F37" s="34">
        <f t="shared" si="2"/>
        <v>78</v>
      </c>
      <c r="G37" s="34">
        <f t="shared" si="2"/>
        <v>22579</v>
      </c>
      <c r="H37" s="34">
        <f t="shared" si="2"/>
        <v>63887</v>
      </c>
    </row>
    <row r="38" spans="6:8" ht="13.5" thickTop="1">
      <c r="F38" s="77"/>
      <c r="G38" s="77"/>
      <c r="H38" s="77"/>
    </row>
    <row r="39" spans="6:8" ht="12.75">
      <c r="F39" s="77"/>
      <c r="G39" s="77"/>
      <c r="H39" s="77"/>
    </row>
    <row r="40" ht="15.75">
      <c r="A40" s="8"/>
    </row>
    <row r="41" ht="15.75">
      <c r="A41" s="8" t="s">
        <v>105</v>
      </c>
    </row>
    <row r="42" ht="15.75">
      <c r="A42" s="8" t="s">
        <v>152</v>
      </c>
    </row>
  </sheetData>
  <sheetProtection/>
  <mergeCells count="3">
    <mergeCell ref="G1:H1"/>
    <mergeCell ref="B9:H9"/>
    <mergeCell ref="B23:H23"/>
  </mergeCells>
  <printOptions/>
  <pageMargins left="0.7" right="0.7" top="0.75" bottom="0.75" header="0.3" footer="0.3"/>
  <pageSetup fitToHeight="1" fitToWidth="1" horizontalDpi="600" verticalDpi="600" orientation="portrait" paperSize="9" scale="54" r:id="rId1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71"/>
  <sheetViews>
    <sheetView tabSelected="1" zoomScale="75" zoomScaleNormal="75" zoomScalePageLayoutView="0" workbookViewId="0" topLeftCell="A1">
      <selection activeCell="A72" sqref="A72"/>
    </sheetView>
  </sheetViews>
  <sheetFormatPr defaultColWidth="9.140625" defaultRowHeight="12.75"/>
  <cols>
    <col min="1" max="1" width="75.8515625" style="8" customWidth="1"/>
    <col min="2" max="2" width="24.7109375" style="11" customWidth="1"/>
    <col min="3" max="3" width="3.57421875" style="1" customWidth="1"/>
    <col min="4" max="4" width="25.8515625" style="1" bestFit="1" customWidth="1"/>
    <col min="5" max="5" width="7.57421875" style="1" customWidth="1"/>
    <col min="6" max="16384" width="9.140625" style="1" customWidth="1"/>
  </cols>
  <sheetData>
    <row r="1" spans="1:4" ht="15.75">
      <c r="A1" s="41" t="s">
        <v>67</v>
      </c>
      <c r="B1" s="83"/>
      <c r="C1" s="83"/>
      <c r="D1" s="83"/>
    </row>
    <row r="2" ht="15.75">
      <c r="A2" s="8" t="s">
        <v>18</v>
      </c>
    </row>
    <row r="4" ht="15.75">
      <c r="A4" s="41" t="s">
        <v>73</v>
      </c>
    </row>
    <row r="5" ht="15.75">
      <c r="A5" s="41" t="s">
        <v>122</v>
      </c>
    </row>
    <row r="6" ht="15.75">
      <c r="A6" s="41" t="s">
        <v>17</v>
      </c>
    </row>
    <row r="7" spans="1:4" ht="15.75">
      <c r="A7" s="41"/>
      <c r="B7" s="59" t="s">
        <v>31</v>
      </c>
      <c r="D7" s="3" t="s">
        <v>30</v>
      </c>
    </row>
    <row r="8" spans="1:4" ht="15.75">
      <c r="A8" s="41"/>
      <c r="B8" s="59" t="s">
        <v>53</v>
      </c>
      <c r="D8" s="3" t="s">
        <v>28</v>
      </c>
    </row>
    <row r="9" spans="1:4" ht="15.75">
      <c r="A9" s="41"/>
      <c r="B9" s="59" t="s">
        <v>114</v>
      </c>
      <c r="D9" s="3" t="s">
        <v>65</v>
      </c>
    </row>
    <row r="10" spans="1:4" ht="15.75">
      <c r="A10" s="41"/>
      <c r="B10" s="60" t="s">
        <v>135</v>
      </c>
      <c r="C10" s="82"/>
      <c r="D10" s="51" t="s">
        <v>131</v>
      </c>
    </row>
    <row r="11" spans="2:4" ht="15.75">
      <c r="B11" s="59" t="s">
        <v>16</v>
      </c>
      <c r="D11" s="3" t="s">
        <v>16</v>
      </c>
    </row>
    <row r="12" ht="15.75">
      <c r="A12" s="41" t="s">
        <v>50</v>
      </c>
    </row>
    <row r="13" spans="1:4" ht="15.75">
      <c r="A13" s="8" t="s">
        <v>49</v>
      </c>
      <c r="B13" s="11">
        <v>3518</v>
      </c>
      <c r="D13" s="36">
        <v>2012</v>
      </c>
    </row>
    <row r="14" spans="1:4" ht="15.75">
      <c r="A14" s="8" t="s">
        <v>48</v>
      </c>
      <c r="D14" s="11"/>
    </row>
    <row r="15" spans="1:4" ht="15.75">
      <c r="A15" s="8" t="s">
        <v>66</v>
      </c>
      <c r="B15" s="11">
        <v>2</v>
      </c>
      <c r="D15" s="36">
        <v>2</v>
      </c>
    </row>
    <row r="16" spans="1:4" ht="15.75">
      <c r="A16" s="8" t="s">
        <v>88</v>
      </c>
      <c r="B16" s="11">
        <v>53</v>
      </c>
      <c r="D16" s="36">
        <v>30</v>
      </c>
    </row>
    <row r="17" spans="1:4" ht="15.75">
      <c r="A17" s="8" t="s">
        <v>78</v>
      </c>
      <c r="B17" s="11">
        <v>0</v>
      </c>
      <c r="D17" s="36">
        <v>-8</v>
      </c>
    </row>
    <row r="18" spans="1:4" ht="15.75">
      <c r="A18" s="8" t="s">
        <v>89</v>
      </c>
      <c r="B18" s="11">
        <v>198</v>
      </c>
      <c r="D18" s="36">
        <v>186</v>
      </c>
    </row>
    <row r="19" spans="1:4" ht="15.75">
      <c r="A19" s="8" t="s">
        <v>147</v>
      </c>
      <c r="B19" s="11">
        <v>-300</v>
      </c>
      <c r="D19" s="36">
        <v>0</v>
      </c>
    </row>
    <row r="20" spans="1:4" ht="15.75">
      <c r="A20" s="8" t="s">
        <v>145</v>
      </c>
      <c r="B20" s="11">
        <v>29</v>
      </c>
      <c r="D20" s="36">
        <v>-31</v>
      </c>
    </row>
    <row r="21" spans="1:4" ht="15.75">
      <c r="A21" s="8" t="s">
        <v>112</v>
      </c>
      <c r="B21" s="11">
        <v>8</v>
      </c>
      <c r="D21" s="36">
        <v>24</v>
      </c>
    </row>
    <row r="22" spans="1:4" ht="15.75">
      <c r="A22" s="8" t="s">
        <v>47</v>
      </c>
      <c r="B22" s="11">
        <v>-51</v>
      </c>
      <c r="D22" s="36">
        <v>-63</v>
      </c>
    </row>
    <row r="23" spans="1:4" ht="15.75">
      <c r="A23" s="8" t="s">
        <v>98</v>
      </c>
      <c r="B23" s="11">
        <v>-107</v>
      </c>
      <c r="D23" s="36">
        <v>-51</v>
      </c>
    </row>
    <row r="24" spans="2:4" ht="15.75">
      <c r="B24" s="37"/>
      <c r="D24" s="37"/>
    </row>
    <row r="25" spans="1:4" ht="15.75">
      <c r="A25" s="8" t="s">
        <v>46</v>
      </c>
      <c r="B25" s="11">
        <f>SUM(B12:B24)</f>
        <v>3350</v>
      </c>
      <c r="D25" s="11">
        <f>SUM(D12:D24)</f>
        <v>2101</v>
      </c>
    </row>
    <row r="26" spans="1:4" ht="15.75">
      <c r="A26" s="8" t="s">
        <v>100</v>
      </c>
      <c r="B26" s="11">
        <v>-4985</v>
      </c>
      <c r="D26" s="11">
        <v>-1982</v>
      </c>
    </row>
    <row r="27" spans="1:4" ht="15.75">
      <c r="A27" s="8" t="s">
        <v>101</v>
      </c>
      <c r="B27" s="11">
        <f>-2240-1622</f>
        <v>-3862</v>
      </c>
      <c r="D27" s="11">
        <v>-2169</v>
      </c>
    </row>
    <row r="28" spans="1:4" ht="15.75">
      <c r="A28" s="8" t="s">
        <v>102</v>
      </c>
      <c r="B28" s="35">
        <f>2643+49</f>
        <v>2692</v>
      </c>
      <c r="C28" s="10"/>
      <c r="D28" s="35">
        <v>803</v>
      </c>
    </row>
    <row r="29" spans="1:4" ht="15.75">
      <c r="A29" s="8" t="s">
        <v>132</v>
      </c>
      <c r="B29" s="37">
        <v>-2</v>
      </c>
      <c r="C29" s="10"/>
      <c r="D29" s="37">
        <v>-29</v>
      </c>
    </row>
    <row r="30" spans="1:4" ht="15.75">
      <c r="A30" s="8" t="s">
        <v>151</v>
      </c>
      <c r="B30" s="11">
        <f>SUM(B25:B29)</f>
        <v>-2807</v>
      </c>
      <c r="D30" s="11">
        <f>SUM(D25:D29)</f>
        <v>-1276</v>
      </c>
    </row>
    <row r="31" spans="1:4" ht="15.75">
      <c r="A31" s="8" t="s">
        <v>45</v>
      </c>
      <c r="B31" s="11">
        <f>-B21</f>
        <v>-8</v>
      </c>
      <c r="D31" s="36">
        <v>-24</v>
      </c>
    </row>
    <row r="32" spans="1:4" ht="15.75">
      <c r="A32" s="8" t="s">
        <v>103</v>
      </c>
      <c r="B32" s="11">
        <v>14</v>
      </c>
      <c r="D32" s="36">
        <v>543</v>
      </c>
    </row>
    <row r="33" spans="1:4" ht="15.75">
      <c r="A33" s="8" t="s">
        <v>44</v>
      </c>
      <c r="B33" s="37">
        <v>-596</v>
      </c>
      <c r="D33" s="38">
        <v>-394</v>
      </c>
    </row>
    <row r="34" spans="1:4" ht="15.75">
      <c r="A34" s="41" t="s">
        <v>141</v>
      </c>
      <c r="B34" s="11">
        <f>SUM(B30:B33)</f>
        <v>-3397</v>
      </c>
      <c r="D34" s="11">
        <f>SUM(D30:D33)</f>
        <v>-1151</v>
      </c>
    </row>
    <row r="35" ht="15.75">
      <c r="D35" s="11"/>
    </row>
    <row r="36" spans="1:4" ht="15.75">
      <c r="A36" s="41" t="s">
        <v>43</v>
      </c>
      <c r="D36" s="11"/>
    </row>
    <row r="37" spans="1:4" ht="15.75">
      <c r="A37" s="8" t="s">
        <v>42</v>
      </c>
      <c r="B37" s="11">
        <v>51</v>
      </c>
      <c r="D37" s="36">
        <v>63</v>
      </c>
    </row>
    <row r="38" spans="1:4" ht="15.75">
      <c r="A38" s="8" t="s">
        <v>136</v>
      </c>
      <c r="B38" s="11">
        <v>20</v>
      </c>
      <c r="D38" s="36">
        <v>76</v>
      </c>
    </row>
    <row r="39" spans="1:4" ht="15.75">
      <c r="A39" s="8" t="s">
        <v>148</v>
      </c>
      <c r="B39" s="11">
        <v>300</v>
      </c>
      <c r="D39" s="36">
        <v>0</v>
      </c>
    </row>
    <row r="40" spans="1:4" ht="15.75">
      <c r="A40" s="8" t="s">
        <v>106</v>
      </c>
      <c r="B40" s="37">
        <v>-204</v>
      </c>
      <c r="D40" s="38">
        <v>-329</v>
      </c>
    </row>
    <row r="41" spans="1:5" ht="15.75">
      <c r="A41" s="41" t="s">
        <v>149</v>
      </c>
      <c r="B41" s="11">
        <f>SUM(B37:B40)</f>
        <v>167</v>
      </c>
      <c r="D41" s="11">
        <f>SUM(D37:D40)</f>
        <v>-190</v>
      </c>
      <c r="E41" s="11"/>
    </row>
    <row r="42" spans="4:5" ht="15.75">
      <c r="D42" s="11"/>
      <c r="E42" s="11"/>
    </row>
    <row r="43" spans="1:6" ht="15.75">
      <c r="A43" s="41" t="s">
        <v>41</v>
      </c>
      <c r="D43" s="11"/>
      <c r="E43" s="11"/>
      <c r="F43" s="11"/>
    </row>
    <row r="44" spans="1:6" ht="15.75">
      <c r="A44" s="8" t="s">
        <v>96</v>
      </c>
      <c r="B44" s="11">
        <v>0</v>
      </c>
      <c r="D44" s="11">
        <v>-14</v>
      </c>
      <c r="E44" s="11"/>
      <c r="F44" s="11"/>
    </row>
    <row r="45" spans="1:4" ht="15.75">
      <c r="A45" s="8" t="s">
        <v>109</v>
      </c>
      <c r="B45" s="11">
        <v>0</v>
      </c>
      <c r="D45" s="36">
        <v>-285</v>
      </c>
    </row>
    <row r="46" spans="1:4" ht="15.75">
      <c r="A46" s="8" t="s">
        <v>133</v>
      </c>
      <c r="B46" s="11">
        <v>0</v>
      </c>
      <c r="D46" s="36">
        <v>1223</v>
      </c>
    </row>
    <row r="47" spans="1:4" ht="15.75">
      <c r="A47" s="8" t="s">
        <v>107</v>
      </c>
      <c r="B47" s="11">
        <v>0</v>
      </c>
      <c r="D47" s="36">
        <v>4374</v>
      </c>
    </row>
    <row r="48" spans="1:4" ht="15.75">
      <c r="A48" s="8" t="s">
        <v>134</v>
      </c>
      <c r="B48" s="11">
        <v>0</v>
      </c>
      <c r="D48" s="36">
        <v>3061</v>
      </c>
    </row>
    <row r="49" spans="1:4" ht="15.75">
      <c r="A49" s="8" t="s">
        <v>59</v>
      </c>
      <c r="B49" s="11">
        <v>-68</v>
      </c>
      <c r="D49" s="36">
        <v>-68</v>
      </c>
    </row>
    <row r="50" spans="1:4" ht="15.75">
      <c r="A50" s="8" t="s">
        <v>40</v>
      </c>
      <c r="B50" s="37">
        <v>0</v>
      </c>
      <c r="C50" s="10"/>
      <c r="D50" s="38">
        <v>-42</v>
      </c>
    </row>
    <row r="51" spans="1:4" ht="15.75">
      <c r="A51" s="41" t="s">
        <v>140</v>
      </c>
      <c r="B51" s="35">
        <f>SUM(B44:B50)</f>
        <v>-68</v>
      </c>
      <c r="C51" s="10"/>
      <c r="D51" s="35">
        <f>SUM(D44:D50)</f>
        <v>8249</v>
      </c>
    </row>
    <row r="52" spans="2:4" ht="15.75">
      <c r="B52" s="37"/>
      <c r="C52" s="10"/>
      <c r="D52" s="49"/>
    </row>
    <row r="53" spans="1:4" ht="15.75">
      <c r="A53" s="41" t="s">
        <v>150</v>
      </c>
      <c r="B53" s="11">
        <f>B34+B41+B51</f>
        <v>-3298</v>
      </c>
      <c r="D53" s="11">
        <f>D34+D41+D51</f>
        <v>6908</v>
      </c>
    </row>
    <row r="54" ht="15.75">
      <c r="D54" s="11"/>
    </row>
    <row r="55" spans="1:4" ht="15.75">
      <c r="A55" s="64" t="s">
        <v>93</v>
      </c>
      <c r="D55" s="11"/>
    </row>
    <row r="56" spans="1:4" ht="15.75">
      <c r="A56" s="64" t="s">
        <v>146</v>
      </c>
      <c r="B56" s="11">
        <v>22885</v>
      </c>
      <c r="D56" s="11">
        <v>11497</v>
      </c>
    </row>
    <row r="57" spans="1:2" ht="15.75">
      <c r="A57" s="64"/>
      <c r="B57" s="1"/>
    </row>
    <row r="58" spans="1:4" ht="15.75">
      <c r="A58" s="64" t="s">
        <v>94</v>
      </c>
      <c r="B58" s="78"/>
      <c r="D58" s="62"/>
    </row>
    <row r="59" spans="1:4" ht="16.5" thickBot="1">
      <c r="A59" s="63" t="s">
        <v>139</v>
      </c>
      <c r="B59" s="61">
        <f>SUM(B53:B58)</f>
        <v>19587</v>
      </c>
      <c r="D59" s="61">
        <f>SUM(D53:D58)</f>
        <v>18405</v>
      </c>
    </row>
    <row r="60" spans="1:4" ht="16.5" thickTop="1">
      <c r="A60" s="41"/>
      <c r="B60" s="35"/>
      <c r="D60" s="35"/>
    </row>
    <row r="61" spans="1:2" ht="15.75">
      <c r="A61" s="8" t="s">
        <v>81</v>
      </c>
      <c r="B61" s="59" t="s">
        <v>16</v>
      </c>
    </row>
    <row r="62" ht="15.75">
      <c r="B62" s="59"/>
    </row>
    <row r="63" ht="15.75">
      <c r="A63" s="52" t="s">
        <v>104</v>
      </c>
    </row>
    <row r="64" ht="15.75">
      <c r="A64" s="42" t="s">
        <v>95</v>
      </c>
    </row>
    <row r="65" spans="1:2" ht="15.75">
      <c r="A65" s="42" t="s">
        <v>9</v>
      </c>
      <c r="B65" s="11">
        <f>+SFP!D23</f>
        <v>20519</v>
      </c>
    </row>
    <row r="66" spans="1:5" ht="15.75">
      <c r="A66" s="42" t="s">
        <v>137</v>
      </c>
      <c r="B66" s="11">
        <v>-932</v>
      </c>
      <c r="D66" s="40"/>
      <c r="E66" s="40"/>
    </row>
    <row r="67" spans="1:4" ht="16.5" thickBot="1">
      <c r="A67" s="42" t="s">
        <v>138</v>
      </c>
      <c r="B67" s="61">
        <f>+SUM(B65:B66)</f>
        <v>19587</v>
      </c>
      <c r="C67" s="35"/>
      <c r="D67" s="35"/>
    </row>
    <row r="68" spans="1:2" ht="16.5" thickTop="1">
      <c r="A68" s="43"/>
      <c r="B68" s="35"/>
    </row>
    <row r="69" spans="2:3" ht="15.75">
      <c r="B69" s="35"/>
      <c r="C69" s="10"/>
    </row>
    <row r="70" spans="1:3" ht="15.75">
      <c r="A70" s="8" t="s">
        <v>110</v>
      </c>
      <c r="B70" s="35"/>
      <c r="C70" s="10"/>
    </row>
    <row r="71" ht="15.75">
      <c r="A71" s="8" t="s">
        <v>153</v>
      </c>
    </row>
  </sheetData>
  <sheetProtection/>
  <mergeCells count="1">
    <mergeCell ref="B1:D1"/>
  </mergeCells>
  <printOptions/>
  <pageMargins left="0.75" right="0.35" top="0.65" bottom="0.63" header="0.5" footer="0.5"/>
  <pageSetup cellComments="asDisplayed" fitToHeight="1" fitToWidth="1" horizontalDpi="300" verticalDpi="300" orientation="portrait" scale="64" r:id="rId1"/>
  <headerFooter alignWithMargins="0">
    <oddFooter>&amp;R&amp;"Times New Roman,Regular"&amp;11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SENIOR_7</cp:lastModifiedBy>
  <cp:lastPrinted>2013-05-29T06:54:38Z</cp:lastPrinted>
  <dcterms:created xsi:type="dcterms:W3CDTF">2006-08-02T08:16:39Z</dcterms:created>
  <dcterms:modified xsi:type="dcterms:W3CDTF">2013-05-29T07:06:01Z</dcterms:modified>
  <cp:category/>
  <cp:version/>
  <cp:contentType/>
  <cp:contentStatus/>
</cp:coreProperties>
</file>